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Eastwood Ave. Option 1-5" sheetId="1" r:id="rId1"/>
    <sheet name="1 Eastwood Ave. Special Option" sheetId="4" r:id="rId2"/>
  </sheets>
  <calcPr calcId="144525"/>
</workbook>
</file>

<file path=xl/calcChain.xml><?xml version="1.0" encoding="utf-8"?>
<calcChain xmlns="http://schemas.openxmlformats.org/spreadsheetml/2006/main">
  <c r="H11" i="4" l="1"/>
  <c r="F73" i="1" l="1"/>
  <c r="F72" i="1"/>
  <c r="F60" i="1"/>
  <c r="F59" i="1"/>
  <c r="F45" i="1"/>
  <c r="F30" i="1"/>
  <c r="F44" i="1"/>
  <c r="F29" i="1"/>
  <c r="K28" i="4" l="1"/>
  <c r="K25" i="4"/>
  <c r="H28" i="4"/>
  <c r="H25" i="4"/>
  <c r="H22" i="4"/>
  <c r="H19" i="4"/>
  <c r="H16" i="4"/>
  <c r="K22" i="4" l="1"/>
  <c r="K19" i="4"/>
  <c r="K16" i="4"/>
  <c r="K11" i="4"/>
  <c r="K30" i="4" s="1"/>
  <c r="H9" i="4"/>
  <c r="M11" i="1"/>
  <c r="M15" i="1" s="1"/>
  <c r="M17" i="1" s="1"/>
  <c r="M19" i="1" s="1"/>
  <c r="J9" i="1"/>
  <c r="J11" i="1" s="1"/>
  <c r="J22" i="1" s="1"/>
  <c r="J23" i="1" s="1"/>
  <c r="H32" i="4" l="1"/>
  <c r="H30" i="4"/>
  <c r="J32" i="1"/>
  <c r="J34" i="1"/>
  <c r="J37" i="1"/>
  <c r="J43" i="1"/>
  <c r="J52" i="1"/>
  <c r="J58" i="1"/>
  <c r="J77" i="1"/>
  <c r="J24" i="1"/>
  <c r="J26" i="1" s="1"/>
  <c r="J28" i="1"/>
  <c r="J47" i="1"/>
  <c r="J62" i="1"/>
  <c r="J67" i="1"/>
  <c r="J69" i="1" s="1"/>
  <c r="J71" i="1" s="1"/>
  <c r="J75" i="1"/>
  <c r="M22" i="1"/>
  <c r="M24" i="1" s="1"/>
  <c r="M26" i="1" s="1"/>
  <c r="M28" i="1" s="1"/>
  <c r="M32" i="1"/>
  <c r="M43" i="1"/>
  <c r="M49" i="1"/>
  <c r="M52" i="1"/>
  <c r="M54" i="1" s="1"/>
  <c r="M56" i="1" s="1"/>
  <c r="M62" i="1"/>
  <c r="M67" i="1"/>
  <c r="M75" i="1"/>
  <c r="M34" i="1"/>
  <c r="M37" i="1"/>
  <c r="M39" i="1" s="1"/>
  <c r="M41" i="1" s="1"/>
  <c r="M47" i="1"/>
  <c r="M58" i="1"/>
  <c r="M64" i="1"/>
  <c r="M77" i="1"/>
  <c r="K32" i="4"/>
  <c r="J14" i="1"/>
  <c r="J15" i="1" s="1"/>
  <c r="J53" i="1" l="1"/>
  <c r="J64" i="1" s="1"/>
  <c r="J54" i="1"/>
  <c r="J56" i="1" s="1"/>
  <c r="J38" i="1"/>
  <c r="J49" i="1" s="1"/>
  <c r="J39" i="1"/>
  <c r="J41" i="1" s="1"/>
  <c r="M71" i="1"/>
  <c r="M69" i="1"/>
  <c r="J19" i="1"/>
  <c r="J17" i="1"/>
</calcChain>
</file>

<file path=xl/sharedStrings.xml><?xml version="1.0" encoding="utf-8"?>
<sst xmlns="http://schemas.openxmlformats.org/spreadsheetml/2006/main" count="128" uniqueCount="65">
  <si>
    <t>Sample Investment Computation</t>
  </si>
  <si>
    <t>Floor Area (sq.m.)</t>
  </si>
  <si>
    <t>Selling Price</t>
  </si>
  <si>
    <t>P</t>
  </si>
  <si>
    <t>Net Selling Price</t>
  </si>
  <si>
    <t>Carpark Price</t>
  </si>
  <si>
    <t>Total Contract Price</t>
  </si>
  <si>
    <t>Floor</t>
  </si>
  <si>
    <t>Unit</t>
  </si>
  <si>
    <t>Type</t>
  </si>
  <si>
    <t>Carpark</t>
  </si>
  <si>
    <t>Option 1</t>
  </si>
  <si>
    <r>
      <t xml:space="preserve">Less: </t>
    </r>
    <r>
      <rPr>
        <b/>
        <sz val="11"/>
        <color theme="1"/>
        <rFont val="Tahoma"/>
        <family val="2"/>
      </rPr>
      <t xml:space="preserve">12.5%   </t>
    </r>
    <r>
      <rPr>
        <sz val="11"/>
        <color theme="1"/>
        <rFont val="Tahoma"/>
        <family val="2"/>
      </rPr>
      <t>Discount (on the downpayment)</t>
    </r>
  </si>
  <si>
    <t>Net Unit Price</t>
  </si>
  <si>
    <t>Less: RESERVATION</t>
  </si>
  <si>
    <t>Balance Payable after 30 days</t>
  </si>
  <si>
    <t>TOTAL CONTRACT PRICE (net of discounts)</t>
  </si>
  <si>
    <t>Option 2</t>
  </si>
  <si>
    <t>30%</t>
  </si>
  <si>
    <t>DOWNPAYMENT</t>
  </si>
  <si>
    <r>
      <t xml:space="preserve">Less: </t>
    </r>
    <r>
      <rPr>
        <b/>
        <sz val="11"/>
        <color theme="1"/>
        <rFont val="Tahoma"/>
        <family val="2"/>
      </rPr>
      <t xml:space="preserve">10%    </t>
    </r>
    <r>
      <rPr>
        <sz val="11"/>
        <color theme="1"/>
        <rFont val="Tahoma"/>
        <family val="2"/>
      </rPr>
      <t>Discount (on 30% downpayment)</t>
    </r>
  </si>
  <si>
    <t>Net Downpayment</t>
  </si>
  <si>
    <t>Balance Downpayment</t>
  </si>
  <si>
    <t>BALANCE PAYABLE IN 30 MONTHS @ 0 INTEREST</t>
  </si>
  <si>
    <t>AT</t>
  </si>
  <si>
    <t>unit only/mo.</t>
  </si>
  <si>
    <t>caprpark/mo.</t>
  </si>
  <si>
    <t>40%</t>
  </si>
  <si>
    <t>UPON UNIT TURN OVER</t>
  </si>
  <si>
    <t>Option 3</t>
  </si>
  <si>
    <t>20%</t>
  </si>
  <si>
    <r>
      <t xml:space="preserve">Less: </t>
    </r>
    <r>
      <rPr>
        <b/>
        <sz val="11"/>
        <color theme="1"/>
        <rFont val="Tahoma"/>
        <family val="2"/>
      </rPr>
      <t xml:space="preserve">7.5%    </t>
    </r>
    <r>
      <rPr>
        <sz val="11"/>
        <color theme="1"/>
        <rFont val="Tahoma"/>
        <family val="2"/>
      </rPr>
      <t>Discount (on 20% downpayment)</t>
    </r>
  </si>
  <si>
    <t>Option 4</t>
  </si>
  <si>
    <t>10%</t>
  </si>
  <si>
    <r>
      <t xml:space="preserve">Less: </t>
    </r>
    <r>
      <rPr>
        <b/>
        <sz val="11"/>
        <color theme="1"/>
        <rFont val="Tahoma"/>
        <family val="2"/>
      </rPr>
      <t xml:space="preserve">5%    </t>
    </r>
    <r>
      <rPr>
        <sz val="11"/>
        <color theme="1"/>
        <rFont val="Tahoma"/>
        <family val="2"/>
      </rPr>
      <t>Discount (on 10% downpayment)</t>
    </r>
  </si>
  <si>
    <t>50%</t>
  </si>
  <si>
    <t>Option 5</t>
  </si>
  <si>
    <t>CONTRACT PRICE</t>
  </si>
  <si>
    <t>NET BALANCE</t>
  </si>
  <si>
    <t>60%</t>
  </si>
  <si>
    <t>Note:</t>
  </si>
  <si>
    <t>Eastwood Property Holdings, Inc. reserves the right to correct any error appearing on this page.</t>
  </si>
  <si>
    <t>Reservation fee of P25,000.00 is part of downpayment and is non-refundable in case of cancellation/withdrawal by the buyer.</t>
  </si>
  <si>
    <r>
      <t xml:space="preserve">Kindly make all checks payable to </t>
    </r>
    <r>
      <rPr>
        <b/>
        <sz val="11"/>
        <color theme="1"/>
        <rFont val="Tahoma"/>
        <family val="2"/>
      </rPr>
      <t>MEGAWORLD CORP.</t>
    </r>
  </si>
  <si>
    <t>SPECIAL PAYMENT TERM</t>
  </si>
  <si>
    <t>UNIT</t>
  </si>
  <si>
    <t>CARPARK</t>
  </si>
  <si>
    <t>Fixed Monthly Amortization at 0% Interest</t>
  </si>
  <si>
    <t>TOTAL CONTRACT PRICE</t>
  </si>
  <si>
    <r>
      <t xml:space="preserve">Kindly make all checks payable to </t>
    </r>
    <r>
      <rPr>
        <b/>
        <sz val="10"/>
        <color theme="1"/>
        <rFont val="Tahoma"/>
        <family val="2"/>
      </rPr>
      <t>MEGAWORLD CORP.</t>
    </r>
  </si>
  <si>
    <t>Balance Payable Upon Unit Turn-Over</t>
  </si>
  <si>
    <t>First Monthly Amortization is part of the contract price, and is non-refundable in case of cancellation or withdrawal.</t>
  </si>
  <si>
    <t>as of February 3, 2011</t>
  </si>
  <si>
    <t>Q</t>
  </si>
  <si>
    <t>STUDIO</t>
  </si>
  <si>
    <t>-</t>
  </si>
  <si>
    <t>Payable from 1st to 12th months</t>
  </si>
  <si>
    <t>Payable from 13th to 24th months</t>
  </si>
  <si>
    <t>Payable from 25st to 36th months</t>
  </si>
  <si>
    <t>Payable from 37th to 48th months</t>
  </si>
  <si>
    <t>Payable from 49th to 60th months</t>
  </si>
  <si>
    <t>Turn-over target is 31 December 2015 (with 6 months grace period)</t>
  </si>
  <si>
    <t>One Eastwood Avenue Tower 1</t>
  </si>
  <si>
    <t>BALANCE PAYABLE IN 60 MONTHS @ 0 INTEREST</t>
  </si>
  <si>
    <t>One Eastwood Avenue Tower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</si>
</sst>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Accounting"/>
      <sz val="11"/>
      <color theme="1"/>
      <name val="Tahoma"/>
      <family val="2"/>
    </font>
    <font>
      <u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164" fontId="2" fillId="0" borderId="0" xfId="1" applyNumberFormat="1" applyFont="1"/>
    <xf numFmtId="43" fontId="3" fillId="0" borderId="0" xfId="1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43" fontId="2" fillId="0" borderId="5" xfId="1" applyFont="1" applyBorder="1"/>
    <xf numFmtId="43" fontId="2" fillId="0" borderId="0" xfId="1" applyFont="1" applyBorder="1"/>
    <xf numFmtId="0" fontId="2" fillId="0" borderId="6" xfId="0" applyFont="1" applyBorder="1"/>
    <xf numFmtId="43" fontId="2" fillId="0" borderId="7" xfId="1" applyFont="1" applyBorder="1"/>
    <xf numFmtId="43" fontId="2" fillId="0" borderId="8" xfId="1" applyFont="1" applyBorder="1"/>
    <xf numFmtId="43" fontId="2" fillId="0" borderId="10" xfId="1" applyFont="1" applyBorder="1"/>
    <xf numFmtId="43" fontId="2" fillId="0" borderId="12" xfId="1" applyFont="1" applyBorder="1"/>
    <xf numFmtId="43" fontId="2" fillId="0" borderId="6" xfId="1" applyFont="1" applyBorder="1"/>
    <xf numFmtId="43" fontId="2" fillId="0" borderId="9" xfId="1" applyFont="1" applyBorder="1"/>
    <xf numFmtId="43" fontId="2" fillId="0" borderId="11" xfId="1" applyFont="1" applyBorder="1"/>
    <xf numFmtId="43" fontId="3" fillId="0" borderId="1" xfId="1" applyFont="1" applyBorder="1"/>
    <xf numFmtId="0" fontId="3" fillId="0" borderId="0" xfId="0" applyFont="1" applyAlignment="1">
      <alignment horizontal="right"/>
    </xf>
    <xf numFmtId="43" fontId="3" fillId="0" borderId="4" xfId="1" applyFont="1" applyBorder="1"/>
    <xf numFmtId="43" fontId="4" fillId="0" borderId="1" xfId="1" applyFont="1" applyBorder="1"/>
    <xf numFmtId="0" fontId="3" fillId="0" borderId="0" xfId="0" quotePrefix="1" applyNumberFormat="1" applyFont="1" applyBorder="1"/>
    <xf numFmtId="0" fontId="3" fillId="0" borderId="0" xfId="0" quotePrefix="1" applyFont="1" applyBorder="1"/>
    <xf numFmtId="0" fontId="3" fillId="0" borderId="0" xfId="0" applyFont="1" applyBorder="1" applyAlignment="1">
      <alignment horizontal="right"/>
    </xf>
    <xf numFmtId="43" fontId="3" fillId="0" borderId="5" xfId="1" applyFont="1" applyBorder="1"/>
    <xf numFmtId="43" fontId="3" fillId="0" borderId="13" xfId="1" applyFont="1" applyBorder="1"/>
    <xf numFmtId="43" fontId="3" fillId="0" borderId="10" xfId="1" applyFont="1" applyBorder="1"/>
    <xf numFmtId="43" fontId="3" fillId="0" borderId="9" xfId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5" fontId="2" fillId="0" borderId="0" xfId="1" applyNumberFormat="1" applyFont="1" applyProtection="1">
      <protection locked="0"/>
    </xf>
    <xf numFmtId="43" fontId="2" fillId="0" borderId="0" xfId="1" applyFont="1" applyProtection="1">
      <protection locked="0"/>
    </xf>
    <xf numFmtId="43" fontId="3" fillId="0" borderId="13" xfId="1" applyFont="1" applyBorder="1" applyProtection="1">
      <protection locked="0"/>
    </xf>
    <xf numFmtId="164" fontId="2" fillId="0" borderId="0" xfId="1" applyNumberFormat="1" applyFont="1" applyProtection="1">
      <protection locked="0"/>
    </xf>
    <xf numFmtId="43" fontId="3" fillId="0" borderId="1" xfId="1" applyFont="1" applyBorder="1" applyProtection="1">
      <protection locked="0"/>
    </xf>
    <xf numFmtId="43" fontId="3" fillId="0" borderId="0" xfId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N1"/>
    </sheetView>
  </sheetViews>
  <sheetFormatPr defaultRowHeight="14.25" x14ac:dyDescent="0.2"/>
  <cols>
    <col min="1" max="1" width="11.140625" style="1" customWidth="1"/>
    <col min="2" max="2" width="5.140625" style="1" customWidth="1"/>
    <col min="3" max="3" width="6.140625" style="1" customWidth="1"/>
    <col min="4" max="4" width="3.140625" style="1" customWidth="1"/>
    <col min="5" max="5" width="12" style="1" customWidth="1"/>
    <col min="6" max="6" width="16.28515625" style="1" customWidth="1"/>
    <col min="7" max="7" width="6.28515625" style="1" customWidth="1"/>
    <col min="8" max="8" width="23.140625" style="1" customWidth="1"/>
    <col min="9" max="9" width="2.7109375" style="1" customWidth="1"/>
    <col min="10" max="10" width="22.7109375" style="3" customWidth="1"/>
    <col min="11" max="11" width="2.5703125" style="3" customWidth="1"/>
    <col min="12" max="12" width="2.28515625" style="3" customWidth="1"/>
    <col min="13" max="13" width="22.5703125" style="3" customWidth="1"/>
    <col min="14" max="14" width="2.7109375" style="1" customWidth="1"/>
    <col min="15" max="16384" width="9.140625" style="1"/>
  </cols>
  <sheetData>
    <row r="1" spans="1:14" x14ac:dyDescent="0.2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x14ac:dyDescent="0.2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6" spans="1:14" x14ac:dyDescent="0.2">
      <c r="H6" s="1" t="s">
        <v>1</v>
      </c>
      <c r="J6" s="51">
        <v>31.5</v>
      </c>
      <c r="K6" s="4"/>
      <c r="L6" s="4"/>
    </row>
    <row r="7" spans="1:14" x14ac:dyDescent="0.2">
      <c r="F7" s="7"/>
      <c r="H7" s="1" t="s">
        <v>2</v>
      </c>
      <c r="J7" s="52">
        <v>3168900</v>
      </c>
    </row>
    <row r="8" spans="1:14" x14ac:dyDescent="0.2">
      <c r="A8" s="1" t="s">
        <v>7</v>
      </c>
      <c r="B8" s="49">
        <v>11</v>
      </c>
      <c r="C8" s="49"/>
      <c r="D8" s="49"/>
      <c r="E8" s="49"/>
      <c r="J8" s="52">
        <v>0</v>
      </c>
    </row>
    <row r="9" spans="1:14" x14ac:dyDescent="0.2">
      <c r="A9" s="1" t="s">
        <v>8</v>
      </c>
      <c r="B9" s="50" t="s">
        <v>53</v>
      </c>
      <c r="C9" s="50"/>
      <c r="D9" s="50"/>
      <c r="E9" s="50"/>
      <c r="H9" s="1" t="s">
        <v>4</v>
      </c>
      <c r="J9" s="52">
        <f>J7</f>
        <v>3168900</v>
      </c>
    </row>
    <row r="10" spans="1:14" x14ac:dyDescent="0.2">
      <c r="A10" s="1" t="s">
        <v>9</v>
      </c>
      <c r="B10" s="50" t="s">
        <v>54</v>
      </c>
      <c r="C10" s="50"/>
      <c r="D10" s="50"/>
      <c r="E10" s="50"/>
      <c r="H10" s="1" t="s">
        <v>5</v>
      </c>
      <c r="J10" s="52"/>
      <c r="M10" s="3">
        <v>0</v>
      </c>
    </row>
    <row r="11" spans="1:14" x14ac:dyDescent="0.2">
      <c r="A11" s="1" t="s">
        <v>10</v>
      </c>
      <c r="B11" s="50" t="s">
        <v>55</v>
      </c>
      <c r="C11" s="50"/>
      <c r="D11" s="50"/>
      <c r="E11" s="50"/>
      <c r="H11" s="2" t="s">
        <v>6</v>
      </c>
      <c r="I11" s="2"/>
      <c r="J11" s="53">
        <f>J9</f>
        <v>3168900</v>
      </c>
      <c r="K11" s="5"/>
      <c r="L11" s="5"/>
      <c r="M11" s="34">
        <f>M10</f>
        <v>0</v>
      </c>
    </row>
    <row r="12" spans="1:14" x14ac:dyDescent="0.2">
      <c r="I12" s="39" t="s">
        <v>45</v>
      </c>
      <c r="J12" s="40"/>
      <c r="K12" s="41"/>
      <c r="L12" s="42" t="s">
        <v>46</v>
      </c>
      <c r="M12" s="43"/>
      <c r="N12" s="44"/>
    </row>
    <row r="13" spans="1:14" x14ac:dyDescent="0.2">
      <c r="A13" s="8" t="s">
        <v>11</v>
      </c>
      <c r="B13" s="9"/>
      <c r="C13" s="9"/>
      <c r="D13" s="9"/>
      <c r="E13" s="9"/>
      <c r="F13" s="9"/>
      <c r="G13" s="9"/>
      <c r="H13" s="9"/>
      <c r="I13" s="18"/>
      <c r="J13" s="19"/>
      <c r="K13" s="20"/>
      <c r="L13" s="23"/>
      <c r="M13" s="19"/>
      <c r="N13" s="10"/>
    </row>
    <row r="14" spans="1:14" x14ac:dyDescent="0.2">
      <c r="A14" s="11"/>
      <c r="B14" s="7"/>
      <c r="C14" s="7"/>
      <c r="D14" s="7"/>
      <c r="E14" s="7" t="s">
        <v>12</v>
      </c>
      <c r="F14" s="7"/>
      <c r="G14" s="7"/>
      <c r="H14" s="7"/>
      <c r="I14" s="11"/>
      <c r="J14" s="16">
        <f>J11*0.125</f>
        <v>396112.5</v>
      </c>
      <c r="K14" s="21"/>
      <c r="L14" s="24"/>
      <c r="M14" s="16">
        <v>0</v>
      </c>
      <c r="N14" s="13"/>
    </row>
    <row r="15" spans="1:14" x14ac:dyDescent="0.2">
      <c r="A15" s="11"/>
      <c r="B15" s="7"/>
      <c r="C15" s="7"/>
      <c r="D15" s="7" t="s">
        <v>13</v>
      </c>
      <c r="F15" s="7"/>
      <c r="G15" s="7"/>
      <c r="H15" s="7"/>
      <c r="I15" s="11"/>
      <c r="J15" s="17">
        <f>J11-J14</f>
        <v>2772787.5</v>
      </c>
      <c r="K15" s="21"/>
      <c r="L15" s="24"/>
      <c r="M15" s="17">
        <f>M11-M14</f>
        <v>0</v>
      </c>
      <c r="N15" s="13"/>
    </row>
    <row r="16" spans="1:14" x14ac:dyDescent="0.2">
      <c r="A16" s="11"/>
      <c r="B16" s="7"/>
      <c r="C16" s="7"/>
      <c r="D16" s="7"/>
      <c r="E16" s="7" t="s">
        <v>14</v>
      </c>
      <c r="F16" s="7"/>
      <c r="G16" s="7"/>
      <c r="H16" s="7"/>
      <c r="I16" s="11"/>
      <c r="J16" s="5">
        <v>25000</v>
      </c>
      <c r="K16" s="21"/>
      <c r="L16" s="24"/>
      <c r="M16" s="17"/>
      <c r="N16" s="13"/>
    </row>
    <row r="17" spans="1:14" x14ac:dyDescent="0.2">
      <c r="A17" s="11"/>
      <c r="B17" s="7"/>
      <c r="C17" s="7"/>
      <c r="D17" s="7" t="s">
        <v>15</v>
      </c>
      <c r="E17" s="7"/>
      <c r="F17" s="7"/>
      <c r="G17" s="7"/>
      <c r="H17" s="7"/>
      <c r="I17" s="11"/>
      <c r="J17" s="26">
        <f>J15-J16</f>
        <v>2747787.5</v>
      </c>
      <c r="K17" s="21"/>
      <c r="L17" s="24"/>
      <c r="M17" s="26">
        <f>M15</f>
        <v>0</v>
      </c>
      <c r="N17" s="13"/>
    </row>
    <row r="18" spans="1:14" x14ac:dyDescent="0.2">
      <c r="A18" s="11"/>
      <c r="B18" s="7"/>
      <c r="C18" s="7"/>
      <c r="D18" s="7"/>
      <c r="E18" s="7"/>
      <c r="F18" s="7"/>
      <c r="G18" s="7"/>
      <c r="H18" s="7"/>
      <c r="I18" s="11"/>
      <c r="J18" s="17"/>
      <c r="K18" s="21"/>
      <c r="L18" s="24"/>
      <c r="M18" s="17"/>
      <c r="N18" s="13"/>
    </row>
    <row r="19" spans="1:14" ht="16.5" x14ac:dyDescent="0.35">
      <c r="A19" s="11"/>
      <c r="B19" s="12" t="s">
        <v>16</v>
      </c>
      <c r="C19" s="7"/>
      <c r="D19" s="7"/>
      <c r="E19" s="7"/>
      <c r="F19" s="7"/>
      <c r="G19" s="7"/>
      <c r="H19" s="7"/>
      <c r="I19" s="11"/>
      <c r="J19" s="29">
        <f>J15</f>
        <v>2772787.5</v>
      </c>
      <c r="K19" s="21"/>
      <c r="L19" s="24"/>
      <c r="M19" s="29">
        <f>M17</f>
        <v>0</v>
      </c>
      <c r="N19" s="13"/>
    </row>
    <row r="20" spans="1:14" x14ac:dyDescent="0.2">
      <c r="A20" s="14"/>
      <c r="B20" s="6"/>
      <c r="C20" s="6"/>
      <c r="D20" s="6"/>
      <c r="E20" s="6"/>
      <c r="F20" s="6"/>
      <c r="G20" s="6"/>
      <c r="H20" s="6"/>
      <c r="I20" s="14"/>
      <c r="J20" s="16"/>
      <c r="K20" s="22"/>
      <c r="L20" s="25"/>
      <c r="M20" s="16"/>
      <c r="N20" s="15"/>
    </row>
    <row r="21" spans="1:14" x14ac:dyDescent="0.2">
      <c r="A21" s="8" t="s">
        <v>17</v>
      </c>
      <c r="B21" s="9"/>
      <c r="C21" s="9"/>
      <c r="D21" s="9"/>
      <c r="E21" s="9"/>
      <c r="F21" s="9"/>
      <c r="G21" s="9"/>
      <c r="H21" s="9"/>
      <c r="I21" s="18"/>
      <c r="J21" s="19"/>
      <c r="K21" s="20"/>
      <c r="L21" s="23"/>
      <c r="M21" s="19"/>
      <c r="N21" s="10"/>
    </row>
    <row r="22" spans="1:14" x14ac:dyDescent="0.2">
      <c r="A22" s="11"/>
      <c r="B22" s="7"/>
      <c r="C22" s="30" t="s">
        <v>18</v>
      </c>
      <c r="D22" s="7" t="s">
        <v>19</v>
      </c>
      <c r="E22" s="7"/>
      <c r="F22" s="7"/>
      <c r="G22" s="7"/>
      <c r="H22" s="7"/>
      <c r="I22" s="11"/>
      <c r="J22" s="17">
        <f>J11*0.3</f>
        <v>950670</v>
      </c>
      <c r="K22" s="21"/>
      <c r="L22" s="24"/>
      <c r="M22" s="17">
        <f>M11*0.3</f>
        <v>0</v>
      </c>
      <c r="N22" s="13"/>
    </row>
    <row r="23" spans="1:14" x14ac:dyDescent="0.2">
      <c r="A23" s="11"/>
      <c r="B23" s="7"/>
      <c r="C23" s="7"/>
      <c r="D23" s="7"/>
      <c r="E23" s="7" t="s">
        <v>20</v>
      </c>
      <c r="F23" s="7"/>
      <c r="G23" s="7"/>
      <c r="H23" s="7"/>
      <c r="I23" s="11"/>
      <c r="J23" s="16">
        <f>J22*0.1</f>
        <v>95067</v>
      </c>
      <c r="K23" s="21"/>
      <c r="L23" s="24"/>
      <c r="M23" s="16"/>
      <c r="N23" s="13"/>
    </row>
    <row r="24" spans="1:14" x14ac:dyDescent="0.2">
      <c r="A24" s="11"/>
      <c r="B24" s="7"/>
      <c r="C24" s="7"/>
      <c r="D24" s="7" t="s">
        <v>21</v>
      </c>
      <c r="E24" s="7"/>
      <c r="F24" s="7"/>
      <c r="G24" s="7"/>
      <c r="H24" s="7"/>
      <c r="I24" s="11"/>
      <c r="J24" s="17">
        <f>J22-J23</f>
        <v>855603</v>
      </c>
      <c r="K24" s="21"/>
      <c r="L24" s="24"/>
      <c r="M24" s="17">
        <f>M22-M23</f>
        <v>0</v>
      </c>
      <c r="N24" s="13"/>
    </row>
    <row r="25" spans="1:14" x14ac:dyDescent="0.2">
      <c r="A25" s="11"/>
      <c r="B25" s="7"/>
      <c r="C25" s="7"/>
      <c r="D25" s="7"/>
      <c r="E25" s="7" t="s">
        <v>14</v>
      </c>
      <c r="F25" s="7"/>
      <c r="G25" s="7"/>
      <c r="H25" s="7"/>
      <c r="I25" s="11"/>
      <c r="J25" s="5">
        <v>25000</v>
      </c>
      <c r="K25" s="21"/>
      <c r="L25" s="24"/>
      <c r="M25" s="5">
        <v>0</v>
      </c>
      <c r="N25" s="13"/>
    </row>
    <row r="26" spans="1:14" x14ac:dyDescent="0.2">
      <c r="A26" s="11"/>
      <c r="B26" s="7"/>
      <c r="C26" s="7"/>
      <c r="D26" s="7" t="s">
        <v>22</v>
      </c>
      <c r="E26" s="7"/>
      <c r="F26" s="7"/>
      <c r="G26" s="7"/>
      <c r="H26" s="7"/>
      <c r="I26" s="11"/>
      <c r="J26" s="26">
        <f>J24-J25</f>
        <v>830603</v>
      </c>
      <c r="K26" s="21"/>
      <c r="L26" s="24"/>
      <c r="M26" s="26">
        <f>M24-M25</f>
        <v>0</v>
      </c>
      <c r="N26" s="13"/>
    </row>
    <row r="27" spans="1:14" x14ac:dyDescent="0.2">
      <c r="A27" s="11"/>
      <c r="B27" s="7"/>
      <c r="C27" s="7"/>
      <c r="D27" s="7"/>
      <c r="E27" s="7"/>
      <c r="F27" s="7"/>
      <c r="G27" s="7"/>
      <c r="H27" s="7"/>
      <c r="I27" s="11"/>
      <c r="J27" s="17"/>
      <c r="K27" s="21"/>
      <c r="L27" s="24"/>
      <c r="M27" s="17"/>
      <c r="N27" s="13"/>
    </row>
    <row r="28" spans="1:14" x14ac:dyDescent="0.2">
      <c r="A28" s="11"/>
      <c r="B28" s="7"/>
      <c r="C28" s="31" t="s">
        <v>18</v>
      </c>
      <c r="D28" s="7" t="s">
        <v>63</v>
      </c>
      <c r="E28" s="7"/>
      <c r="F28" s="7"/>
      <c r="G28" s="7"/>
      <c r="H28" s="7"/>
      <c r="I28" s="11"/>
      <c r="J28" s="26">
        <f>J11*0.3</f>
        <v>950670</v>
      </c>
      <c r="K28" s="21"/>
      <c r="L28" s="24"/>
      <c r="M28" s="26">
        <f>M26</f>
        <v>0</v>
      </c>
      <c r="N28" s="13"/>
    </row>
    <row r="29" spans="1:14" x14ac:dyDescent="0.2">
      <c r="A29" s="11"/>
      <c r="B29" s="7"/>
      <c r="C29" s="7"/>
      <c r="D29" s="7" t="s">
        <v>24</v>
      </c>
      <c r="E29" s="32" t="s">
        <v>3</v>
      </c>
      <c r="F29" s="5">
        <f>(J11*0.3)/60</f>
        <v>15844.5</v>
      </c>
      <c r="G29" s="7" t="s">
        <v>25</v>
      </c>
      <c r="H29" s="7"/>
      <c r="I29" s="11"/>
      <c r="J29" s="17"/>
      <c r="K29" s="21"/>
      <c r="L29" s="24"/>
      <c r="M29" s="17"/>
      <c r="N29" s="13"/>
    </row>
    <row r="30" spans="1:14" x14ac:dyDescent="0.2">
      <c r="A30" s="11"/>
      <c r="B30" s="7"/>
      <c r="C30" s="7"/>
      <c r="D30" s="7"/>
      <c r="E30" s="32" t="s">
        <v>3</v>
      </c>
      <c r="F30" s="28">
        <f>(M19*0.3)/60</f>
        <v>0</v>
      </c>
      <c r="G30" s="7" t="s">
        <v>26</v>
      </c>
      <c r="H30" s="7"/>
      <c r="I30" s="11"/>
      <c r="J30" s="17"/>
      <c r="K30" s="21"/>
      <c r="L30" s="24"/>
      <c r="M30" s="17"/>
      <c r="N30" s="13"/>
    </row>
    <row r="31" spans="1:14" x14ac:dyDescent="0.2">
      <c r="A31" s="11"/>
      <c r="B31" s="7"/>
      <c r="C31" s="7"/>
      <c r="D31" s="7"/>
      <c r="E31" s="7"/>
      <c r="F31" s="7"/>
      <c r="G31" s="7"/>
      <c r="H31" s="7"/>
      <c r="I31" s="11"/>
      <c r="J31" s="17"/>
      <c r="K31" s="21"/>
      <c r="L31" s="24"/>
      <c r="M31" s="17"/>
      <c r="N31" s="13"/>
    </row>
    <row r="32" spans="1:14" x14ac:dyDescent="0.2">
      <c r="A32" s="11"/>
      <c r="B32" s="7"/>
      <c r="C32" s="31" t="s">
        <v>27</v>
      </c>
      <c r="D32" s="7" t="s">
        <v>28</v>
      </c>
      <c r="E32" s="7"/>
      <c r="F32" s="7"/>
      <c r="G32" s="7"/>
      <c r="H32" s="7"/>
      <c r="I32" s="11"/>
      <c r="J32" s="26">
        <f>J11*0.4</f>
        <v>1267560</v>
      </c>
      <c r="K32" s="21"/>
      <c r="L32" s="24"/>
      <c r="M32" s="26">
        <f>M11*0.4</f>
        <v>0</v>
      </c>
      <c r="N32" s="13"/>
    </row>
    <row r="33" spans="1:14" x14ac:dyDescent="0.2">
      <c r="A33" s="11"/>
      <c r="B33" s="7"/>
      <c r="C33" s="7"/>
      <c r="D33" s="7"/>
      <c r="E33" s="7"/>
      <c r="F33" s="7"/>
      <c r="G33" s="7"/>
      <c r="H33" s="7"/>
      <c r="I33" s="11"/>
      <c r="J33" s="17"/>
      <c r="K33" s="21"/>
      <c r="L33" s="24"/>
      <c r="M33" s="17"/>
      <c r="N33" s="13"/>
    </row>
    <row r="34" spans="1:14" ht="16.5" x14ac:dyDescent="0.35">
      <c r="A34" s="11"/>
      <c r="B34" s="12" t="s">
        <v>16</v>
      </c>
      <c r="C34" s="7"/>
      <c r="D34" s="7"/>
      <c r="E34" s="7"/>
      <c r="F34" s="7"/>
      <c r="G34" s="7"/>
      <c r="H34" s="7"/>
      <c r="I34" s="11"/>
      <c r="J34" s="29">
        <f>J11-J23</f>
        <v>3073833</v>
      </c>
      <c r="K34" s="21"/>
      <c r="L34" s="24"/>
      <c r="M34" s="29">
        <f>M11-M23</f>
        <v>0</v>
      </c>
      <c r="N34" s="13"/>
    </row>
    <row r="35" spans="1:14" x14ac:dyDescent="0.2">
      <c r="A35" s="14"/>
      <c r="B35" s="6"/>
      <c r="C35" s="6"/>
      <c r="D35" s="6"/>
      <c r="E35" s="6"/>
      <c r="F35" s="6"/>
      <c r="G35" s="6"/>
      <c r="H35" s="6"/>
      <c r="I35" s="14"/>
      <c r="J35" s="16"/>
      <c r="K35" s="22"/>
      <c r="L35" s="25"/>
      <c r="M35" s="16"/>
      <c r="N35" s="15"/>
    </row>
    <row r="36" spans="1:14" x14ac:dyDescent="0.2">
      <c r="A36" s="8" t="s">
        <v>29</v>
      </c>
      <c r="B36" s="9"/>
      <c r="C36" s="9"/>
      <c r="D36" s="9"/>
      <c r="E36" s="9"/>
      <c r="F36" s="9"/>
      <c r="G36" s="9"/>
      <c r="H36" s="10"/>
      <c r="I36" s="18"/>
      <c r="J36" s="19"/>
      <c r="K36" s="20"/>
      <c r="L36" s="23"/>
      <c r="M36" s="19"/>
      <c r="N36" s="10"/>
    </row>
    <row r="37" spans="1:14" x14ac:dyDescent="0.2">
      <c r="A37" s="11"/>
      <c r="B37" s="7"/>
      <c r="C37" s="31" t="s">
        <v>30</v>
      </c>
      <c r="D37" s="7" t="s">
        <v>19</v>
      </c>
      <c r="E37" s="7"/>
      <c r="F37" s="7"/>
      <c r="G37" s="7"/>
      <c r="H37" s="13"/>
      <c r="I37" s="11"/>
      <c r="J37" s="17">
        <f>J11*0.2</f>
        <v>633780</v>
      </c>
      <c r="K37" s="21"/>
      <c r="L37" s="24"/>
      <c r="M37" s="17">
        <f>M11*0.2</f>
        <v>0</v>
      </c>
      <c r="N37" s="13"/>
    </row>
    <row r="38" spans="1:14" x14ac:dyDescent="0.2">
      <c r="A38" s="11"/>
      <c r="B38" s="7"/>
      <c r="C38" s="7"/>
      <c r="D38" s="7"/>
      <c r="E38" s="7" t="s">
        <v>31</v>
      </c>
      <c r="F38" s="7"/>
      <c r="G38" s="7"/>
      <c r="H38" s="13"/>
      <c r="I38" s="11"/>
      <c r="J38" s="16">
        <f>J37*0.075</f>
        <v>47533.5</v>
      </c>
      <c r="K38" s="21"/>
      <c r="L38" s="24"/>
      <c r="M38" s="16">
        <v>0</v>
      </c>
      <c r="N38" s="13"/>
    </row>
    <row r="39" spans="1:14" x14ac:dyDescent="0.2">
      <c r="A39" s="11"/>
      <c r="B39" s="7"/>
      <c r="C39" s="7"/>
      <c r="D39" s="7" t="s">
        <v>21</v>
      </c>
      <c r="E39" s="7"/>
      <c r="F39" s="7"/>
      <c r="G39" s="7"/>
      <c r="H39" s="13"/>
      <c r="I39" s="11"/>
      <c r="J39" s="17">
        <f>J37-J38</f>
        <v>586246.5</v>
      </c>
      <c r="K39" s="21"/>
      <c r="L39" s="24"/>
      <c r="M39" s="17">
        <f>M37-M38</f>
        <v>0</v>
      </c>
      <c r="N39" s="13"/>
    </row>
    <row r="40" spans="1:14" x14ac:dyDescent="0.2">
      <c r="A40" s="11"/>
      <c r="B40" s="7"/>
      <c r="C40" s="7"/>
      <c r="D40" s="7"/>
      <c r="E40" s="7" t="s">
        <v>14</v>
      </c>
      <c r="F40" s="7"/>
      <c r="G40" s="7"/>
      <c r="H40" s="13"/>
      <c r="I40" s="11"/>
      <c r="J40" s="33">
        <v>25000</v>
      </c>
      <c r="K40" s="21"/>
      <c r="L40" s="24"/>
      <c r="M40" s="5">
        <v>0</v>
      </c>
      <c r="N40" s="13"/>
    </row>
    <row r="41" spans="1:14" x14ac:dyDescent="0.2">
      <c r="A41" s="11"/>
      <c r="B41" s="7"/>
      <c r="C41" s="7"/>
      <c r="D41" s="7" t="s">
        <v>22</v>
      </c>
      <c r="E41" s="7"/>
      <c r="F41" s="7"/>
      <c r="G41" s="7"/>
      <c r="H41" s="13"/>
      <c r="I41" s="11"/>
      <c r="J41" s="26">
        <f>J39-J40</f>
        <v>561246.5</v>
      </c>
      <c r="K41" s="21"/>
      <c r="L41" s="24"/>
      <c r="M41" s="26">
        <f>M39-M40</f>
        <v>0</v>
      </c>
      <c r="N41" s="13"/>
    </row>
    <row r="42" spans="1:14" x14ac:dyDescent="0.2">
      <c r="A42" s="11"/>
      <c r="B42" s="7"/>
      <c r="C42" s="7"/>
      <c r="D42" s="7"/>
      <c r="E42" s="7"/>
      <c r="F42" s="7"/>
      <c r="G42" s="7"/>
      <c r="H42" s="13"/>
      <c r="I42" s="11"/>
      <c r="J42" s="17"/>
      <c r="K42" s="21"/>
      <c r="L42" s="24"/>
      <c r="M42" s="17"/>
      <c r="N42" s="13"/>
    </row>
    <row r="43" spans="1:14" x14ac:dyDescent="0.2">
      <c r="A43" s="11"/>
      <c r="B43" s="7"/>
      <c r="C43" s="31" t="s">
        <v>27</v>
      </c>
      <c r="D43" s="7" t="s">
        <v>63</v>
      </c>
      <c r="E43" s="7"/>
      <c r="F43" s="7"/>
      <c r="G43" s="7"/>
      <c r="H43" s="13"/>
      <c r="I43" s="11"/>
      <c r="J43" s="26">
        <f>J11*0.4</f>
        <v>1267560</v>
      </c>
      <c r="K43" s="21"/>
      <c r="L43" s="24"/>
      <c r="M43" s="26">
        <f>M11*0.4</f>
        <v>0</v>
      </c>
      <c r="N43" s="13"/>
    </row>
    <row r="44" spans="1:14" x14ac:dyDescent="0.2">
      <c r="A44" s="11"/>
      <c r="B44" s="7"/>
      <c r="C44" s="7"/>
      <c r="D44" s="7" t="s">
        <v>24</v>
      </c>
      <c r="E44" s="32" t="s">
        <v>3</v>
      </c>
      <c r="F44" s="5">
        <f>(J11*0.4)/60</f>
        <v>21126</v>
      </c>
      <c r="G44" s="7" t="s">
        <v>25</v>
      </c>
      <c r="H44" s="13"/>
      <c r="I44" s="11"/>
      <c r="J44" s="17"/>
      <c r="K44" s="21"/>
      <c r="L44" s="24"/>
      <c r="M44" s="17"/>
      <c r="N44" s="13"/>
    </row>
    <row r="45" spans="1:14" x14ac:dyDescent="0.2">
      <c r="A45" s="11"/>
      <c r="B45" s="7"/>
      <c r="C45" s="7"/>
      <c r="D45" s="7"/>
      <c r="E45" s="32" t="s">
        <v>3</v>
      </c>
      <c r="F45" s="5">
        <f>(M11*0.4)/60</f>
        <v>0</v>
      </c>
      <c r="G45" s="7" t="s">
        <v>26</v>
      </c>
      <c r="H45" s="13"/>
      <c r="I45" s="11"/>
      <c r="J45" s="17"/>
      <c r="K45" s="21"/>
      <c r="L45" s="24"/>
      <c r="M45" s="17"/>
      <c r="N45" s="13"/>
    </row>
    <row r="46" spans="1:14" x14ac:dyDescent="0.2">
      <c r="A46" s="11"/>
      <c r="B46" s="7"/>
      <c r="C46" s="7"/>
      <c r="D46" s="7"/>
      <c r="E46" s="7"/>
      <c r="F46" s="7"/>
      <c r="G46" s="7"/>
      <c r="H46" s="13"/>
      <c r="I46" s="11"/>
      <c r="J46" s="17"/>
      <c r="K46" s="21"/>
      <c r="L46" s="24"/>
      <c r="M46" s="17"/>
      <c r="N46" s="13"/>
    </row>
    <row r="47" spans="1:14" x14ac:dyDescent="0.2">
      <c r="A47" s="11"/>
      <c r="B47" s="7"/>
      <c r="C47" s="31" t="s">
        <v>27</v>
      </c>
      <c r="D47" s="7" t="s">
        <v>28</v>
      </c>
      <c r="E47" s="7"/>
      <c r="F47" s="7"/>
      <c r="G47" s="7"/>
      <c r="H47" s="13"/>
      <c r="I47" s="11"/>
      <c r="J47" s="26">
        <f>J11*0.4</f>
        <v>1267560</v>
      </c>
      <c r="K47" s="21"/>
      <c r="L47" s="24"/>
      <c r="M47" s="26">
        <f>M11*0.4</f>
        <v>0</v>
      </c>
      <c r="N47" s="13"/>
    </row>
    <row r="48" spans="1:14" x14ac:dyDescent="0.2">
      <c r="A48" s="11"/>
      <c r="B48" s="7"/>
      <c r="C48" s="7"/>
      <c r="D48" s="7"/>
      <c r="E48" s="7"/>
      <c r="F48" s="7"/>
      <c r="G48" s="7"/>
      <c r="H48" s="13"/>
      <c r="I48" s="11"/>
      <c r="J48" s="17"/>
      <c r="K48" s="21"/>
      <c r="L48" s="24"/>
      <c r="M48" s="17"/>
      <c r="N48" s="13"/>
    </row>
    <row r="49" spans="1:14" ht="16.5" x14ac:dyDescent="0.35">
      <c r="A49" s="11"/>
      <c r="B49" s="12" t="s">
        <v>16</v>
      </c>
      <c r="C49" s="7"/>
      <c r="D49" s="7"/>
      <c r="E49" s="7"/>
      <c r="F49" s="7"/>
      <c r="G49" s="7"/>
      <c r="H49" s="13"/>
      <c r="I49" s="11"/>
      <c r="J49" s="29">
        <f>J11-J38</f>
        <v>3121366.5</v>
      </c>
      <c r="K49" s="21"/>
      <c r="L49" s="24"/>
      <c r="M49" s="29">
        <f>M11-M38</f>
        <v>0</v>
      </c>
      <c r="N49" s="13"/>
    </row>
    <row r="50" spans="1:14" x14ac:dyDescent="0.2">
      <c r="A50" s="14"/>
      <c r="B50" s="6"/>
      <c r="C50" s="6"/>
      <c r="D50" s="6"/>
      <c r="E50" s="6"/>
      <c r="F50" s="6"/>
      <c r="G50" s="6"/>
      <c r="H50" s="15"/>
      <c r="I50" s="14"/>
      <c r="J50" s="16"/>
      <c r="K50" s="22"/>
      <c r="L50" s="25"/>
      <c r="M50" s="16"/>
      <c r="N50" s="15"/>
    </row>
    <row r="51" spans="1:14" x14ac:dyDescent="0.2">
      <c r="A51" s="8" t="s">
        <v>32</v>
      </c>
      <c r="B51" s="9"/>
      <c r="C51" s="9"/>
      <c r="D51" s="9"/>
      <c r="E51" s="9"/>
      <c r="F51" s="9"/>
      <c r="G51" s="9"/>
      <c r="H51" s="10"/>
      <c r="I51" s="18"/>
      <c r="J51" s="19"/>
      <c r="K51" s="20"/>
      <c r="L51" s="23"/>
      <c r="M51" s="19"/>
      <c r="N51" s="10"/>
    </row>
    <row r="52" spans="1:14" x14ac:dyDescent="0.2">
      <c r="A52" s="11"/>
      <c r="B52" s="7"/>
      <c r="C52" s="31" t="s">
        <v>33</v>
      </c>
      <c r="D52" s="7" t="s">
        <v>19</v>
      </c>
      <c r="E52" s="7"/>
      <c r="F52" s="7"/>
      <c r="G52" s="7"/>
      <c r="H52" s="13"/>
      <c r="I52" s="11"/>
      <c r="J52" s="17">
        <f>J11*0.1</f>
        <v>316890</v>
      </c>
      <c r="K52" s="21"/>
      <c r="L52" s="24"/>
      <c r="M52" s="17">
        <f>M11*0.1</f>
        <v>0</v>
      </c>
      <c r="N52" s="13"/>
    </row>
    <row r="53" spans="1:14" x14ac:dyDescent="0.2">
      <c r="A53" s="11"/>
      <c r="B53" s="7"/>
      <c r="C53" s="7"/>
      <c r="D53" s="7"/>
      <c r="E53" s="7" t="s">
        <v>34</v>
      </c>
      <c r="F53" s="7"/>
      <c r="G53" s="7"/>
      <c r="H53" s="13"/>
      <c r="I53" s="11"/>
      <c r="J53" s="16">
        <f>J52*0.05</f>
        <v>15844.5</v>
      </c>
      <c r="K53" s="21"/>
      <c r="L53" s="24"/>
      <c r="M53" s="16">
        <v>0</v>
      </c>
      <c r="N53" s="13"/>
    </row>
    <row r="54" spans="1:14" x14ac:dyDescent="0.2">
      <c r="A54" s="11"/>
      <c r="B54" s="7"/>
      <c r="C54" s="7"/>
      <c r="D54" s="7" t="s">
        <v>21</v>
      </c>
      <c r="E54" s="7"/>
      <c r="F54" s="7"/>
      <c r="G54" s="7"/>
      <c r="H54" s="13"/>
      <c r="I54" s="11"/>
      <c r="J54" s="17">
        <f>J52-J53</f>
        <v>301045.5</v>
      </c>
      <c r="K54" s="21"/>
      <c r="L54" s="24"/>
      <c r="M54" s="17">
        <f>M52-M53</f>
        <v>0</v>
      </c>
      <c r="N54" s="13"/>
    </row>
    <row r="55" spans="1:14" x14ac:dyDescent="0.2">
      <c r="A55" s="11"/>
      <c r="B55" s="7"/>
      <c r="C55" s="7"/>
      <c r="D55" s="7"/>
      <c r="E55" s="7" t="s">
        <v>14</v>
      </c>
      <c r="F55" s="7"/>
      <c r="G55" s="7"/>
      <c r="H55" s="13"/>
      <c r="I55" s="11"/>
      <c r="J55" s="5">
        <v>25000</v>
      </c>
      <c r="K55" s="21"/>
      <c r="L55" s="24"/>
      <c r="M55" s="17"/>
      <c r="N55" s="13"/>
    </row>
    <row r="56" spans="1:14" x14ac:dyDescent="0.2">
      <c r="A56" s="11"/>
      <c r="B56" s="7"/>
      <c r="C56" s="7"/>
      <c r="D56" s="7" t="s">
        <v>22</v>
      </c>
      <c r="E56" s="7"/>
      <c r="F56" s="7"/>
      <c r="G56" s="7"/>
      <c r="H56" s="13"/>
      <c r="I56" s="11"/>
      <c r="J56" s="26">
        <f>J54-J55</f>
        <v>276045.5</v>
      </c>
      <c r="K56" s="21"/>
      <c r="L56" s="24"/>
      <c r="M56" s="26">
        <f>M54-M55</f>
        <v>0</v>
      </c>
      <c r="N56" s="13"/>
    </row>
    <row r="57" spans="1:14" x14ac:dyDescent="0.2">
      <c r="A57" s="11"/>
      <c r="B57" s="7"/>
      <c r="C57" s="7"/>
      <c r="D57" s="7"/>
      <c r="E57" s="7"/>
      <c r="F57" s="7"/>
      <c r="G57" s="7"/>
      <c r="H57" s="13"/>
      <c r="I57" s="11"/>
      <c r="J57" s="17"/>
      <c r="K57" s="21"/>
      <c r="L57" s="24"/>
      <c r="M57" s="17"/>
      <c r="N57" s="13"/>
    </row>
    <row r="58" spans="1:14" x14ac:dyDescent="0.2">
      <c r="A58" s="11"/>
      <c r="B58" s="7"/>
      <c r="C58" s="31" t="s">
        <v>35</v>
      </c>
      <c r="D58" s="7" t="s">
        <v>63</v>
      </c>
      <c r="E58" s="7"/>
      <c r="F58" s="7"/>
      <c r="G58" s="7"/>
      <c r="H58" s="13"/>
      <c r="I58" s="11"/>
      <c r="J58" s="26">
        <f>J11*0.5</f>
        <v>1584450</v>
      </c>
      <c r="K58" s="21"/>
      <c r="L58" s="24"/>
      <c r="M58" s="26">
        <f>M11*0.5</f>
        <v>0</v>
      </c>
      <c r="N58" s="13"/>
    </row>
    <row r="59" spans="1:14" x14ac:dyDescent="0.2">
      <c r="A59" s="11"/>
      <c r="B59" s="7"/>
      <c r="C59" s="7"/>
      <c r="D59" s="7" t="s">
        <v>24</v>
      </c>
      <c r="E59" s="32" t="s">
        <v>3</v>
      </c>
      <c r="F59" s="5">
        <f>(J11*0.5)/60</f>
        <v>26407.5</v>
      </c>
      <c r="G59" s="7" t="s">
        <v>25</v>
      </c>
      <c r="H59" s="13"/>
      <c r="I59" s="11"/>
      <c r="J59" s="17"/>
      <c r="K59" s="21"/>
      <c r="L59" s="24"/>
      <c r="M59" s="17"/>
      <c r="N59" s="13"/>
    </row>
    <row r="60" spans="1:14" x14ac:dyDescent="0.2">
      <c r="A60" s="11"/>
      <c r="B60" s="7"/>
      <c r="C60" s="7"/>
      <c r="D60" s="7"/>
      <c r="E60" s="32" t="s">
        <v>3</v>
      </c>
      <c r="F60" s="5">
        <f>(M11*0.5)/60</f>
        <v>0</v>
      </c>
      <c r="G60" s="7" t="s">
        <v>26</v>
      </c>
      <c r="H60" s="13"/>
      <c r="I60" s="11"/>
      <c r="J60" s="17"/>
      <c r="K60" s="21"/>
      <c r="L60" s="24"/>
      <c r="M60" s="17"/>
      <c r="N60" s="13"/>
    </row>
    <row r="61" spans="1:14" x14ac:dyDescent="0.2">
      <c r="A61" s="11"/>
      <c r="B61" s="7"/>
      <c r="C61" s="7"/>
      <c r="D61" s="7"/>
      <c r="E61" s="7"/>
      <c r="F61" s="7"/>
      <c r="G61" s="7"/>
      <c r="H61" s="13"/>
      <c r="I61" s="11"/>
      <c r="J61" s="17"/>
      <c r="K61" s="21"/>
      <c r="L61" s="24"/>
      <c r="M61" s="17"/>
      <c r="N61" s="13"/>
    </row>
    <row r="62" spans="1:14" x14ac:dyDescent="0.2">
      <c r="A62" s="11"/>
      <c r="B62" s="7"/>
      <c r="C62" s="31" t="s">
        <v>27</v>
      </c>
      <c r="D62" s="7" t="s">
        <v>28</v>
      </c>
      <c r="E62" s="7"/>
      <c r="F62" s="7"/>
      <c r="G62" s="7"/>
      <c r="H62" s="13"/>
      <c r="I62" s="11"/>
      <c r="J62" s="26">
        <f>J11*0.4</f>
        <v>1267560</v>
      </c>
      <c r="K62" s="21"/>
      <c r="L62" s="24"/>
      <c r="M62" s="26">
        <f>M11*0.4</f>
        <v>0</v>
      </c>
      <c r="N62" s="13"/>
    </row>
    <row r="63" spans="1:14" x14ac:dyDescent="0.2">
      <c r="A63" s="11"/>
      <c r="B63" s="7"/>
      <c r="C63" s="7"/>
      <c r="D63" s="7"/>
      <c r="E63" s="7"/>
      <c r="F63" s="7"/>
      <c r="G63" s="7"/>
      <c r="H63" s="13"/>
      <c r="I63" s="11"/>
      <c r="J63" s="17"/>
      <c r="K63" s="21"/>
      <c r="L63" s="24"/>
      <c r="M63" s="17"/>
      <c r="N63" s="13"/>
    </row>
    <row r="64" spans="1:14" ht="16.5" x14ac:dyDescent="0.35">
      <c r="A64" s="11"/>
      <c r="B64" s="12" t="s">
        <v>16</v>
      </c>
      <c r="C64" s="7"/>
      <c r="D64" s="7"/>
      <c r="E64" s="7"/>
      <c r="F64" s="7"/>
      <c r="G64" s="7"/>
      <c r="H64" s="13"/>
      <c r="I64" s="11"/>
      <c r="J64" s="29">
        <f>J11-J53</f>
        <v>3153055.5</v>
      </c>
      <c r="K64" s="21"/>
      <c r="L64" s="24"/>
      <c r="M64" s="29">
        <f>M11-M53</f>
        <v>0</v>
      </c>
      <c r="N64" s="13"/>
    </row>
    <row r="65" spans="1:14" x14ac:dyDescent="0.2">
      <c r="A65" s="14"/>
      <c r="B65" s="6"/>
      <c r="C65" s="6"/>
      <c r="D65" s="6"/>
      <c r="E65" s="6"/>
      <c r="F65" s="6"/>
      <c r="G65" s="6"/>
      <c r="H65" s="15"/>
      <c r="I65" s="14"/>
      <c r="J65" s="16"/>
      <c r="K65" s="22"/>
      <c r="L65" s="25"/>
      <c r="M65" s="16"/>
      <c r="N65" s="15"/>
    </row>
    <row r="66" spans="1:14" x14ac:dyDescent="0.2">
      <c r="A66" s="8" t="s">
        <v>36</v>
      </c>
      <c r="B66" s="9"/>
      <c r="C66" s="9"/>
      <c r="D66" s="9"/>
      <c r="E66" s="9"/>
      <c r="F66" s="9"/>
      <c r="G66" s="9"/>
      <c r="H66" s="10"/>
      <c r="I66" s="18"/>
      <c r="J66" s="19"/>
      <c r="K66" s="20"/>
      <c r="L66" s="23"/>
      <c r="M66" s="19"/>
      <c r="N66" s="10"/>
    </row>
    <row r="67" spans="1:14" x14ac:dyDescent="0.2">
      <c r="A67" s="11"/>
      <c r="B67" s="7"/>
      <c r="C67" s="7"/>
      <c r="D67" s="7" t="s">
        <v>37</v>
      </c>
      <c r="E67" s="7"/>
      <c r="F67" s="7"/>
      <c r="G67" s="7"/>
      <c r="H67" s="13"/>
      <c r="I67" s="11"/>
      <c r="J67" s="17">
        <f>J11</f>
        <v>3168900</v>
      </c>
      <c r="K67" s="21"/>
      <c r="L67" s="24"/>
      <c r="M67" s="17">
        <f>M11</f>
        <v>0</v>
      </c>
      <c r="N67" s="13"/>
    </row>
    <row r="68" spans="1:14" x14ac:dyDescent="0.2">
      <c r="A68" s="11"/>
      <c r="B68" s="7"/>
      <c r="C68" s="7"/>
      <c r="D68" s="7"/>
      <c r="E68" s="7" t="s">
        <v>14</v>
      </c>
      <c r="F68" s="7"/>
      <c r="G68" s="7"/>
      <c r="H68" s="13"/>
      <c r="I68" s="11"/>
      <c r="J68" s="33">
        <v>25000</v>
      </c>
      <c r="K68" s="21"/>
      <c r="L68" s="24"/>
      <c r="M68" s="16">
        <v>0</v>
      </c>
      <c r="N68" s="13"/>
    </row>
    <row r="69" spans="1:14" x14ac:dyDescent="0.2">
      <c r="A69" s="11"/>
      <c r="B69" s="7"/>
      <c r="C69" s="7"/>
      <c r="D69" s="7" t="s">
        <v>38</v>
      </c>
      <c r="E69" s="7"/>
      <c r="F69" s="7"/>
      <c r="G69" s="7"/>
      <c r="H69" s="13"/>
      <c r="I69" s="11"/>
      <c r="J69" s="26">
        <f>J67-J68</f>
        <v>3143900</v>
      </c>
      <c r="K69" s="21"/>
      <c r="L69" s="24"/>
      <c r="M69" s="26">
        <f>M67-M68</f>
        <v>0</v>
      </c>
      <c r="N69" s="13"/>
    </row>
    <row r="70" spans="1:14" x14ac:dyDescent="0.2">
      <c r="A70" s="11"/>
      <c r="B70" s="7"/>
      <c r="C70" s="7"/>
      <c r="D70" s="7"/>
      <c r="E70" s="7"/>
      <c r="F70" s="7"/>
      <c r="G70" s="7"/>
      <c r="H70" s="13"/>
      <c r="I70" s="11"/>
      <c r="J70" s="17"/>
      <c r="K70" s="21"/>
      <c r="L70" s="24"/>
      <c r="M70" s="17"/>
      <c r="N70" s="13"/>
    </row>
    <row r="71" spans="1:14" x14ac:dyDescent="0.2">
      <c r="A71" s="11"/>
      <c r="B71" s="7"/>
      <c r="C71" s="31" t="s">
        <v>39</v>
      </c>
      <c r="D71" s="7" t="s">
        <v>23</v>
      </c>
      <c r="E71" s="7"/>
      <c r="F71" s="7"/>
      <c r="G71" s="7"/>
      <c r="H71" s="13"/>
      <c r="I71" s="11"/>
      <c r="J71" s="26">
        <f>J69</f>
        <v>3143900</v>
      </c>
      <c r="K71" s="21"/>
      <c r="L71" s="24"/>
      <c r="M71" s="26">
        <f>M67*0.6</f>
        <v>0</v>
      </c>
      <c r="N71" s="13"/>
    </row>
    <row r="72" spans="1:14" x14ac:dyDescent="0.2">
      <c r="A72" s="11"/>
      <c r="B72" s="7"/>
      <c r="C72" s="7"/>
      <c r="D72" s="7" t="s">
        <v>24</v>
      </c>
      <c r="E72" s="32" t="s">
        <v>3</v>
      </c>
      <c r="F72" s="5">
        <f>(J71*0.6)/60</f>
        <v>31439</v>
      </c>
      <c r="G72" s="7" t="s">
        <v>25</v>
      </c>
      <c r="H72" s="13"/>
      <c r="I72" s="11"/>
      <c r="J72" s="17"/>
      <c r="K72" s="21"/>
      <c r="L72" s="24"/>
      <c r="M72" s="17"/>
      <c r="N72" s="13"/>
    </row>
    <row r="73" spans="1:14" x14ac:dyDescent="0.2">
      <c r="A73" s="11"/>
      <c r="B73" s="7"/>
      <c r="C73" s="7"/>
      <c r="D73" s="7"/>
      <c r="E73" s="32" t="s">
        <v>3</v>
      </c>
      <c r="F73" s="5">
        <f>(M69*0.6)/60</f>
        <v>0</v>
      </c>
      <c r="G73" s="7" t="s">
        <v>26</v>
      </c>
      <c r="H73" s="13"/>
      <c r="I73" s="11"/>
      <c r="J73" s="17"/>
      <c r="K73" s="21"/>
      <c r="L73" s="24"/>
      <c r="M73" s="17"/>
      <c r="N73" s="13"/>
    </row>
    <row r="74" spans="1:14" x14ac:dyDescent="0.2">
      <c r="A74" s="11"/>
      <c r="B74" s="7"/>
      <c r="C74" s="7"/>
      <c r="D74" s="7"/>
      <c r="E74" s="7"/>
      <c r="F74" s="7"/>
      <c r="G74" s="7"/>
      <c r="H74" s="13"/>
      <c r="I74" s="11"/>
      <c r="J74" s="17"/>
      <c r="K74" s="21"/>
      <c r="L74" s="24"/>
      <c r="M74" s="17"/>
      <c r="N74" s="13"/>
    </row>
    <row r="75" spans="1:14" x14ac:dyDescent="0.2">
      <c r="A75" s="11"/>
      <c r="B75" s="7"/>
      <c r="C75" s="31" t="s">
        <v>27</v>
      </c>
      <c r="D75" s="7" t="s">
        <v>28</v>
      </c>
      <c r="E75" s="7"/>
      <c r="F75" s="7"/>
      <c r="G75" s="7"/>
      <c r="H75" s="13"/>
      <c r="I75" s="11"/>
      <c r="J75" s="26">
        <f>J11*0.4</f>
        <v>1267560</v>
      </c>
      <c r="K75" s="21"/>
      <c r="L75" s="24"/>
      <c r="M75" s="26">
        <f>M11*0.4</f>
        <v>0</v>
      </c>
      <c r="N75" s="13"/>
    </row>
    <row r="76" spans="1:14" x14ac:dyDescent="0.2">
      <c r="A76" s="11"/>
      <c r="B76" s="7"/>
      <c r="C76" s="7"/>
      <c r="D76" s="7"/>
      <c r="E76" s="7"/>
      <c r="F76" s="7"/>
      <c r="G76" s="7"/>
      <c r="H76" s="13"/>
      <c r="I76" s="11"/>
      <c r="J76" s="17"/>
      <c r="K76" s="21"/>
      <c r="L76" s="24"/>
      <c r="M76" s="17"/>
      <c r="N76" s="13"/>
    </row>
    <row r="77" spans="1:14" x14ac:dyDescent="0.2">
      <c r="A77" s="11"/>
      <c r="B77" s="12" t="s">
        <v>16</v>
      </c>
      <c r="C77" s="7"/>
      <c r="D77" s="7"/>
      <c r="E77" s="7"/>
      <c r="F77" s="7"/>
      <c r="G77" s="7"/>
      <c r="H77" s="13"/>
      <c r="I77" s="11"/>
      <c r="J77" s="26">
        <f>J11</f>
        <v>3168900</v>
      </c>
      <c r="K77" s="21"/>
      <c r="L77" s="24"/>
      <c r="M77" s="26">
        <f>M11</f>
        <v>0</v>
      </c>
      <c r="N77" s="13"/>
    </row>
    <row r="78" spans="1:14" x14ac:dyDescent="0.2">
      <c r="A78" s="14"/>
      <c r="B78" s="6"/>
      <c r="C78" s="6"/>
      <c r="D78" s="6"/>
      <c r="E78" s="6"/>
      <c r="F78" s="6"/>
      <c r="G78" s="6"/>
      <c r="H78" s="15"/>
      <c r="I78" s="14"/>
      <c r="J78" s="16"/>
      <c r="K78" s="22"/>
      <c r="L78" s="25"/>
      <c r="M78" s="16"/>
      <c r="N78" s="15"/>
    </row>
    <row r="80" spans="1:14" x14ac:dyDescent="0.2">
      <c r="A80" s="27" t="s">
        <v>40</v>
      </c>
      <c r="B80" s="37" t="s">
        <v>41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2:14" x14ac:dyDescent="0.2">
      <c r="B81" s="38" t="s">
        <v>42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2:14" x14ac:dyDescent="0.2">
      <c r="B82" s="37" t="s">
        <v>43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2:14" x14ac:dyDescent="0.2">
      <c r="B83" s="37" t="s">
        <v>61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</sheetData>
  <sheetProtection password="DDF3" sheet="1" objects="1" scenarios="1" formatCells="0" formatColumns="0" formatRows="0" insertColumns="0" insertRows="0" insertHyperlinks="0" deleteColumns="0" deleteRows="0"/>
  <mergeCells count="13">
    <mergeCell ref="A1:N1"/>
    <mergeCell ref="A2:N2"/>
    <mergeCell ref="A3:N3"/>
    <mergeCell ref="B81:N81"/>
    <mergeCell ref="B82:N82"/>
    <mergeCell ref="B83:N83"/>
    <mergeCell ref="I12:K12"/>
    <mergeCell ref="L12:N12"/>
    <mergeCell ref="B8:E8"/>
    <mergeCell ref="B9:E9"/>
    <mergeCell ref="B10:E10"/>
    <mergeCell ref="B11:E11"/>
    <mergeCell ref="B80:N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H11" sqref="H11"/>
    </sheetView>
  </sheetViews>
  <sheetFormatPr defaultRowHeight="14.25" x14ac:dyDescent="0.2"/>
  <cols>
    <col min="1" max="1" width="11.140625" style="1" customWidth="1"/>
    <col min="2" max="2" width="5.140625" style="1" customWidth="1"/>
    <col min="3" max="3" width="6.140625" style="1" customWidth="1"/>
    <col min="4" max="4" width="3.140625" style="1" customWidth="1"/>
    <col min="5" max="5" width="12" style="1" customWidth="1"/>
    <col min="6" max="6" width="23.140625" style="1" customWidth="1"/>
    <col min="7" max="7" width="2.7109375" style="1" customWidth="1"/>
    <col min="8" max="8" width="22.7109375" style="3" customWidth="1"/>
    <col min="9" max="9" width="2.5703125" style="3" customWidth="1"/>
    <col min="10" max="10" width="2.28515625" style="3" customWidth="1"/>
    <col min="11" max="11" width="22.5703125" style="3" customWidth="1"/>
    <col min="12" max="12" width="2.7109375" style="1" customWidth="1"/>
    <col min="13" max="16384" width="9.140625" style="1"/>
  </cols>
  <sheetData>
    <row r="1" spans="1:12" x14ac:dyDescent="0.2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6" spans="1:12" x14ac:dyDescent="0.2">
      <c r="F6" s="1" t="s">
        <v>1</v>
      </c>
      <c r="H6" s="51">
        <v>31.5</v>
      </c>
      <c r="I6" s="54"/>
      <c r="J6" s="54"/>
      <c r="K6" s="52"/>
    </row>
    <row r="7" spans="1:12" x14ac:dyDescent="0.2">
      <c r="F7" s="1" t="s">
        <v>2</v>
      </c>
      <c r="H7" s="52">
        <v>3168900</v>
      </c>
      <c r="I7" s="52"/>
      <c r="J7" s="52"/>
      <c r="K7" s="52"/>
    </row>
    <row r="8" spans="1:12" x14ac:dyDescent="0.2">
      <c r="A8" s="1" t="s">
        <v>7</v>
      </c>
      <c r="B8" s="49">
        <v>11</v>
      </c>
      <c r="C8" s="49"/>
      <c r="D8" s="49"/>
      <c r="E8" s="49"/>
      <c r="H8" s="52">
        <v>0</v>
      </c>
      <c r="I8" s="52"/>
      <c r="J8" s="52"/>
      <c r="K8" s="52"/>
    </row>
    <row r="9" spans="1:12" x14ac:dyDescent="0.2">
      <c r="A9" s="1" t="s">
        <v>8</v>
      </c>
      <c r="B9" s="50" t="s">
        <v>53</v>
      </c>
      <c r="C9" s="50"/>
      <c r="D9" s="50"/>
      <c r="E9" s="50"/>
      <c r="F9" s="1" t="s">
        <v>4</v>
      </c>
      <c r="H9" s="52">
        <f>H7</f>
        <v>3168900</v>
      </c>
      <c r="I9" s="52"/>
      <c r="J9" s="52"/>
      <c r="K9" s="52"/>
    </row>
    <row r="10" spans="1:12" x14ac:dyDescent="0.2">
      <c r="A10" s="1" t="s">
        <v>9</v>
      </c>
      <c r="B10" s="50" t="s">
        <v>54</v>
      </c>
      <c r="C10" s="50"/>
      <c r="D10" s="50"/>
      <c r="E10" s="50"/>
      <c r="F10" s="1" t="s">
        <v>5</v>
      </c>
      <c r="H10" s="52"/>
      <c r="I10" s="52"/>
      <c r="J10" s="52"/>
      <c r="K10" s="52">
        <v>0</v>
      </c>
    </row>
    <row r="11" spans="1:12" x14ac:dyDescent="0.2">
      <c r="A11" s="1" t="s">
        <v>10</v>
      </c>
      <c r="B11" s="50" t="s">
        <v>55</v>
      </c>
      <c r="C11" s="50"/>
      <c r="D11" s="50"/>
      <c r="E11" s="50"/>
      <c r="F11" s="2" t="s">
        <v>6</v>
      </c>
      <c r="G11" s="2"/>
      <c r="H11" s="55">
        <f>H9</f>
        <v>3168900</v>
      </c>
      <c r="I11" s="56"/>
      <c r="J11" s="56"/>
      <c r="K11" s="55">
        <f>K10</f>
        <v>0</v>
      </c>
    </row>
    <row r="12" spans="1:12" x14ac:dyDescent="0.2">
      <c r="G12" s="39" t="s">
        <v>45</v>
      </c>
      <c r="H12" s="40"/>
      <c r="I12" s="41"/>
      <c r="J12" s="42" t="s">
        <v>46</v>
      </c>
      <c r="K12" s="43"/>
      <c r="L12" s="44"/>
    </row>
    <row r="13" spans="1:12" x14ac:dyDescent="0.2">
      <c r="A13" s="8" t="s">
        <v>44</v>
      </c>
      <c r="B13" s="9"/>
      <c r="C13" s="9"/>
      <c r="D13" s="9"/>
      <c r="E13" s="9"/>
      <c r="F13" s="9"/>
      <c r="G13" s="18"/>
      <c r="H13" s="19"/>
      <c r="I13" s="20"/>
      <c r="J13" s="23"/>
      <c r="K13" s="19"/>
      <c r="L13" s="10"/>
    </row>
    <row r="14" spans="1:12" x14ac:dyDescent="0.2">
      <c r="A14" s="11"/>
      <c r="B14" s="7"/>
      <c r="C14" s="7"/>
      <c r="D14" s="7"/>
      <c r="E14" s="7"/>
      <c r="F14" s="7"/>
      <c r="G14" s="11"/>
      <c r="H14" s="17"/>
      <c r="I14" s="21"/>
      <c r="J14" s="24"/>
      <c r="K14" s="17"/>
      <c r="L14" s="13"/>
    </row>
    <row r="15" spans="1:12" x14ac:dyDescent="0.2">
      <c r="A15" s="11"/>
      <c r="B15" s="7" t="s">
        <v>47</v>
      </c>
      <c r="C15" s="7"/>
      <c r="D15" s="7"/>
      <c r="E15" s="7"/>
      <c r="F15" s="7"/>
      <c r="G15" s="11"/>
      <c r="H15" s="26">
        <v>180000</v>
      </c>
      <c r="I15" s="21"/>
      <c r="J15" s="24"/>
      <c r="K15" s="26">
        <v>0</v>
      </c>
      <c r="L15" s="13"/>
    </row>
    <row r="16" spans="1:12" x14ac:dyDescent="0.2">
      <c r="A16" s="11"/>
      <c r="B16" s="7" t="s">
        <v>56</v>
      </c>
      <c r="C16" s="7"/>
      <c r="D16" s="7"/>
      <c r="E16" s="7"/>
      <c r="F16" s="7"/>
      <c r="G16" s="11"/>
      <c r="H16" s="17">
        <f>H15/12</f>
        <v>15000</v>
      </c>
      <c r="I16" s="21"/>
      <c r="J16" s="24"/>
      <c r="K16" s="17">
        <f>K15/10</f>
        <v>0</v>
      </c>
      <c r="L16" s="13"/>
    </row>
    <row r="17" spans="1:12" x14ac:dyDescent="0.2">
      <c r="A17" s="11"/>
      <c r="B17" s="7"/>
      <c r="C17" s="7"/>
      <c r="D17" s="7"/>
      <c r="E17" s="7"/>
      <c r="F17" s="7"/>
      <c r="G17" s="11"/>
      <c r="H17" s="17"/>
      <c r="I17" s="21"/>
      <c r="J17" s="24"/>
      <c r="K17" s="17"/>
      <c r="L17" s="13"/>
    </row>
    <row r="18" spans="1:12" x14ac:dyDescent="0.2">
      <c r="A18" s="11"/>
      <c r="B18" s="7" t="s">
        <v>47</v>
      </c>
      <c r="C18" s="7"/>
      <c r="D18" s="7"/>
      <c r="E18" s="7"/>
      <c r="F18" s="7"/>
      <c r="G18" s="11"/>
      <c r="H18" s="26">
        <v>300000</v>
      </c>
      <c r="I18" s="21"/>
      <c r="J18" s="24"/>
      <c r="K18" s="26">
        <v>0</v>
      </c>
      <c r="L18" s="13"/>
    </row>
    <row r="19" spans="1:12" x14ac:dyDescent="0.2">
      <c r="A19" s="11"/>
      <c r="B19" s="7" t="s">
        <v>57</v>
      </c>
      <c r="C19" s="7"/>
      <c r="D19" s="7"/>
      <c r="E19" s="7"/>
      <c r="F19" s="7"/>
      <c r="G19" s="11"/>
      <c r="H19" s="17">
        <f>H18/12</f>
        <v>25000</v>
      </c>
      <c r="I19" s="21"/>
      <c r="J19" s="24"/>
      <c r="K19" s="17">
        <f>K18/10</f>
        <v>0</v>
      </c>
      <c r="L19" s="13"/>
    </row>
    <row r="20" spans="1:12" x14ac:dyDescent="0.2">
      <c r="A20" s="11"/>
      <c r="B20" s="7"/>
      <c r="C20" s="7"/>
      <c r="D20" s="7"/>
      <c r="E20" s="7"/>
      <c r="F20" s="7"/>
      <c r="G20" s="11"/>
      <c r="H20" s="17"/>
      <c r="I20" s="21"/>
      <c r="J20" s="24"/>
      <c r="K20" s="17"/>
      <c r="L20" s="13"/>
    </row>
    <row r="21" spans="1:12" x14ac:dyDescent="0.2">
      <c r="A21" s="11"/>
      <c r="B21" s="7" t="s">
        <v>47</v>
      </c>
      <c r="C21" s="7"/>
      <c r="D21" s="7"/>
      <c r="F21" s="7"/>
      <c r="G21" s="11"/>
      <c r="H21" s="26">
        <v>420000</v>
      </c>
      <c r="I21" s="21"/>
      <c r="J21" s="24"/>
      <c r="K21" s="26">
        <v>0</v>
      </c>
      <c r="L21" s="13"/>
    </row>
    <row r="22" spans="1:12" x14ac:dyDescent="0.2">
      <c r="A22" s="11"/>
      <c r="B22" s="7" t="s">
        <v>58</v>
      </c>
      <c r="C22" s="7"/>
      <c r="D22" s="7"/>
      <c r="E22" s="7"/>
      <c r="F22" s="7"/>
      <c r="G22" s="11"/>
      <c r="H22" s="17">
        <f>H21/12</f>
        <v>35000</v>
      </c>
      <c r="I22" s="21"/>
      <c r="J22" s="24"/>
      <c r="K22" s="17">
        <f>K21/10</f>
        <v>0</v>
      </c>
      <c r="L22" s="13"/>
    </row>
    <row r="23" spans="1:12" x14ac:dyDescent="0.2">
      <c r="A23" s="11"/>
      <c r="B23" s="7"/>
      <c r="C23" s="7"/>
      <c r="D23" s="7"/>
      <c r="E23" s="7"/>
      <c r="F23" s="7"/>
      <c r="G23" s="11"/>
      <c r="H23" s="5"/>
      <c r="I23" s="21"/>
      <c r="J23" s="24"/>
      <c r="K23" s="5"/>
      <c r="L23" s="13"/>
    </row>
    <row r="24" spans="1:12" x14ac:dyDescent="0.2">
      <c r="A24" s="11"/>
      <c r="B24" s="7" t="s">
        <v>47</v>
      </c>
      <c r="C24" s="7"/>
      <c r="D24" s="7"/>
      <c r="E24" s="7"/>
      <c r="F24" s="7"/>
      <c r="G24" s="11"/>
      <c r="H24" s="26">
        <v>480000</v>
      </c>
      <c r="I24" s="21"/>
      <c r="J24" s="24"/>
      <c r="K24" s="26">
        <v>0</v>
      </c>
      <c r="L24" s="13"/>
    </row>
    <row r="25" spans="1:12" x14ac:dyDescent="0.2">
      <c r="A25" s="11"/>
      <c r="B25" s="7" t="s">
        <v>59</v>
      </c>
      <c r="C25" s="7"/>
      <c r="D25" s="7"/>
      <c r="E25" s="7"/>
      <c r="F25" s="7"/>
      <c r="G25" s="11"/>
      <c r="H25" s="17">
        <f>H24/12</f>
        <v>40000</v>
      </c>
      <c r="I25" s="21"/>
      <c r="J25" s="24"/>
      <c r="K25" s="17">
        <f>K24/10</f>
        <v>0</v>
      </c>
      <c r="L25" s="13"/>
    </row>
    <row r="26" spans="1:12" x14ac:dyDescent="0.2">
      <c r="A26" s="11"/>
      <c r="B26" s="7"/>
      <c r="C26" s="7"/>
      <c r="D26" s="7"/>
      <c r="E26" s="7"/>
      <c r="F26" s="7"/>
      <c r="G26" s="11"/>
      <c r="H26" s="5"/>
      <c r="I26" s="21"/>
      <c r="J26" s="24"/>
      <c r="K26" s="5"/>
      <c r="L26" s="13"/>
    </row>
    <row r="27" spans="1:12" x14ac:dyDescent="0.2">
      <c r="A27" s="11"/>
      <c r="B27" s="7" t="s">
        <v>47</v>
      </c>
      <c r="C27" s="7"/>
      <c r="D27" s="7"/>
      <c r="E27" s="7"/>
      <c r="F27" s="7"/>
      <c r="G27" s="11"/>
      <c r="H27" s="26">
        <v>540000</v>
      </c>
      <c r="I27" s="21"/>
      <c r="J27" s="24"/>
      <c r="K27" s="26">
        <v>0</v>
      </c>
      <c r="L27" s="13"/>
    </row>
    <row r="28" spans="1:12" x14ac:dyDescent="0.2">
      <c r="A28" s="11"/>
      <c r="B28" s="7" t="s">
        <v>60</v>
      </c>
      <c r="C28" s="7"/>
      <c r="D28" s="7"/>
      <c r="E28" s="7"/>
      <c r="F28" s="7"/>
      <c r="G28" s="11"/>
      <c r="H28" s="17">
        <f>H27/12</f>
        <v>45000</v>
      </c>
      <c r="I28" s="21"/>
      <c r="J28" s="24"/>
      <c r="K28" s="17">
        <f>K27/10</f>
        <v>0</v>
      </c>
      <c r="L28" s="13"/>
    </row>
    <row r="29" spans="1:12" x14ac:dyDescent="0.2">
      <c r="A29" s="11"/>
      <c r="B29" s="7"/>
      <c r="C29" s="7"/>
      <c r="D29" s="7"/>
      <c r="E29" s="7"/>
      <c r="F29" s="7"/>
      <c r="G29" s="11"/>
      <c r="H29" s="5"/>
      <c r="I29" s="21"/>
      <c r="J29" s="24"/>
      <c r="K29" s="5"/>
      <c r="L29" s="13"/>
    </row>
    <row r="30" spans="1:12" x14ac:dyDescent="0.2">
      <c r="A30" s="11"/>
      <c r="B30" s="7" t="s">
        <v>50</v>
      </c>
      <c r="C30" s="7"/>
      <c r="D30" s="7"/>
      <c r="E30" s="7"/>
      <c r="F30" s="7"/>
      <c r="G30" s="11"/>
      <c r="H30" s="26">
        <f>H11-SUM(H15,H18,H21,H24,H27)</f>
        <v>1248900</v>
      </c>
      <c r="I30" s="35"/>
      <c r="J30" s="36"/>
      <c r="K30" s="26">
        <f>K11-K15-K18-K21</f>
        <v>0</v>
      </c>
      <c r="L30" s="13"/>
    </row>
    <row r="31" spans="1:12" x14ac:dyDescent="0.2">
      <c r="A31" s="11"/>
      <c r="B31" s="7"/>
      <c r="C31" s="7"/>
      <c r="D31" s="7"/>
      <c r="E31" s="7"/>
      <c r="F31" s="7"/>
      <c r="G31" s="11"/>
      <c r="H31" s="17"/>
      <c r="I31" s="21"/>
      <c r="J31" s="24"/>
      <c r="K31" s="17"/>
      <c r="L31" s="13"/>
    </row>
    <row r="32" spans="1:12" ht="16.5" x14ac:dyDescent="0.35">
      <c r="A32" s="11"/>
      <c r="B32" s="12" t="s">
        <v>48</v>
      </c>
      <c r="C32" s="7"/>
      <c r="D32" s="7"/>
      <c r="E32" s="7"/>
      <c r="F32" s="7"/>
      <c r="G32" s="11"/>
      <c r="H32" s="29">
        <f>H11</f>
        <v>3168900</v>
      </c>
      <c r="I32" s="21"/>
      <c r="J32" s="24"/>
      <c r="K32" s="29">
        <f>K11</f>
        <v>0</v>
      </c>
      <c r="L32" s="13"/>
    </row>
    <row r="33" spans="1:12" x14ac:dyDescent="0.2">
      <c r="A33" s="14"/>
      <c r="B33" s="6"/>
      <c r="C33" s="6"/>
      <c r="D33" s="6"/>
      <c r="E33" s="6"/>
      <c r="F33" s="6"/>
      <c r="G33" s="14"/>
      <c r="H33" s="16"/>
      <c r="I33" s="22"/>
      <c r="J33" s="25"/>
      <c r="K33" s="16"/>
      <c r="L33" s="15"/>
    </row>
    <row r="35" spans="1:12" x14ac:dyDescent="0.2">
      <c r="A35" s="27" t="s">
        <v>40</v>
      </c>
      <c r="B35" s="45" t="s">
        <v>41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2">
      <c r="B36" s="45" t="s">
        <v>51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2">
      <c r="B37" s="45" t="s">
        <v>49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2">
      <c r="B38" s="45" t="s">
        <v>61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sheetProtection password="DDF3" sheet="1" formatCells="0" formatColumns="0" formatRows="0" insertColumns="0" insertRows="0" insertHyperlinks="0" deleteColumns="0" deleteRows="0" sort="0" autoFilter="0" pivotTables="0"/>
  <mergeCells count="13">
    <mergeCell ref="A1:L1"/>
    <mergeCell ref="A2:L2"/>
    <mergeCell ref="A3:L3"/>
    <mergeCell ref="B37:L37"/>
    <mergeCell ref="B38:L38"/>
    <mergeCell ref="G12:I12"/>
    <mergeCell ref="J12:L12"/>
    <mergeCell ref="B8:E8"/>
    <mergeCell ref="B9:E9"/>
    <mergeCell ref="B10:E10"/>
    <mergeCell ref="B11:E11"/>
    <mergeCell ref="B35:L35"/>
    <mergeCell ref="B36:L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Eastwood Ave. Option 1-5</vt:lpstr>
      <vt:lpstr>1 Eastwood Ave. Special Option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2011-05-19T06:00:20Z</dcterms:modified>
</cp:coreProperties>
</file>